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770" activeTab="0"/>
  </bookViews>
  <sheets>
    <sheet name="Отчет" sheetId="1" r:id="rId1"/>
  </sheets>
  <definedNames>
    <definedName name="_xlnm.Print_Area" localSheetId="0">'Отчет'!$A$1:$N$70</definedName>
  </definedNames>
  <calcPr fullCalcOnLoad="1"/>
</workbook>
</file>

<file path=xl/sharedStrings.xml><?xml version="1.0" encoding="utf-8"?>
<sst xmlns="http://schemas.openxmlformats.org/spreadsheetml/2006/main" count="68" uniqueCount="65">
  <si>
    <t>1</t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</si>
  <si>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</si>
  <si>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</si>
  <si>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Дудинский одномандатный избирательный округ № 1-15</t>
  </si>
  <si>
    <t xml:space="preserve">                                    </t>
  </si>
  <si>
    <t>Итого</t>
  </si>
  <si>
    <t>Выборы депутатов Дудинского городского Совета депутатов четвертого созыва</t>
  </si>
  <si>
    <t>Братчиков Борис Дмитриевич 40810810231009409052</t>
  </si>
  <si>
    <t>Здота Татьяна Анатольевна 40810810231009409049</t>
  </si>
  <si>
    <t>Шевцов Владимир Николаевич 40810810331009409033</t>
  </si>
  <si>
    <t>Захаревич Александр Леонидович 40810810531009409037</t>
  </si>
  <si>
    <t>Жеребьева Мария Геннадьевна 40810810431009409056</t>
  </si>
  <si>
    <t>Теребихин Денис Николаевич 40810810531009409053</t>
  </si>
  <si>
    <t>Эралиев Тимур Русланович 40810810731009409031</t>
  </si>
  <si>
    <t>Тимофеев Дмитрий Юрьевич 40810810731009409044</t>
  </si>
  <si>
    <t>Надеев Александр Леонидович 40810810731009409028</t>
  </si>
  <si>
    <t>Данилкина Ольга Владимировна 40810810131009409055</t>
  </si>
  <si>
    <t>Кононов Антон Сергеевич 40810810131009409042</t>
  </si>
  <si>
    <t>Лебедев Эдуард Владимирович 40810810631009409063</t>
  </si>
  <si>
    <t>Кондрина Светлана Дмитриевна 40810810231009409065</t>
  </si>
  <si>
    <t>Кузьменко Иван Викторович 40810810831009409041</t>
  </si>
  <si>
    <t>Бородин Сергей Владимирович 40810810931009409051</t>
  </si>
  <si>
    <t>Федотов Сергей Анатольевич 40810810831009409054</t>
  </si>
  <si>
    <t>Царькова Татьяна Яковлевна 40810810331009409046</t>
  </si>
  <si>
    <t>Стрельцов Владимир Дмитриевич   40810810431009409043</t>
  </si>
  <si>
    <t>Новиков Алексей Федорович 40810810631009409047</t>
  </si>
  <si>
    <t>Луговой Антон Викторович  40810810531009409040</t>
  </si>
  <si>
    <t>Жёлтиков Иван Иванович 40810810831009409038</t>
  </si>
  <si>
    <t>Хлудеев Владимир Степанович 40810810931009409064</t>
  </si>
  <si>
    <t>Корчагин Борис Васильевич 40810810131009409039</t>
  </si>
  <si>
    <t>Рогуленко Олег Александрович 40810810731009409057</t>
  </si>
  <si>
    <t>Апанасюк Анатолий Антонович 40810810431009409098</t>
  </si>
  <si>
    <t>Батюшка Василий Георгиевич 40810810531009409079</t>
  </si>
  <si>
    <t>Батюшка Юлия Рэмовна 40810810331009409088</t>
  </si>
  <si>
    <t>Варфоломеев Денис Викторович  40810810431009409072</t>
  </si>
  <si>
    <t>Евай Елена Кумивна 40810810131009409084</t>
  </si>
  <si>
    <t>Егер Александр Гейнрихович 40810810331009409075</t>
  </si>
  <si>
    <t>Иванов Виктор Вениаминович 40810810731009409086</t>
  </si>
  <si>
    <t>Казаков Анатолий Валентинович 40810810631009409092</t>
  </si>
  <si>
    <t>Ковалевский Роман Александрович 40810810931009409077</t>
  </si>
  <si>
    <t>Колькоф Виктор Леонидович 40810810731009409073</t>
  </si>
  <si>
    <t>Кох Стэлла Викторовна 40810810031009409074</t>
  </si>
  <si>
    <t>Кох Наталья Николаевна 40810810431009409085</t>
  </si>
  <si>
    <t>Лозовский Иван Васильевич  40810810631009409089</t>
  </si>
  <si>
    <t>Мамедов Асим Расим Оглы 40810810531009409095</t>
  </si>
  <si>
    <t>Мухаметгалеев Рафик Курбанович  40810810631009409076</t>
  </si>
  <si>
    <t>Мусеибов Абульфаз Сахиб-Оглы 40810810831009409067</t>
  </si>
  <si>
    <t>Назарова Ксения Андреевна 40810810131009409068</t>
  </si>
  <si>
    <t>Нестеренко Максим Юрьевич 40810810931009409093</t>
  </si>
  <si>
    <t>Панин Евгений Васильевич 40810810231009409081</t>
  </si>
  <si>
    <t>Прохоров Геннадий Владимирович 40810810531009409066</t>
  </si>
  <si>
    <t>Рыскин Сергей Владимирович 40810810931009409080</t>
  </si>
  <si>
    <t>Рыбин Евгений Алексеевич 40810810031009409087</t>
  </si>
  <si>
    <t>Сексенбаев Серик Бакбергенович 40810810231009409094</t>
  </si>
  <si>
    <t>Тетенькин Дмитрий Владимирович 40810810431009409069</t>
  </si>
  <si>
    <t>Тихонцова Наталья Александровна 40810810531009409082</t>
  </si>
  <si>
    <t>Усов Алексей Владимирович 40810810831009409083</t>
  </si>
  <si>
    <t>Успенский Алексей Анатольевич  40810810031009409090</t>
  </si>
  <si>
    <t>Чепурных Эдуард Геннадьевич 40810810131009409097</t>
  </si>
  <si>
    <t>Чуднов Юрий Иванович 40810810831009409096</t>
  </si>
  <si>
    <t>Щукин Геннадий Кириллович 40810810231009409078</t>
  </si>
  <si>
    <t>Красноярский ФПРСР</t>
  </si>
  <si>
    <t>По состоянию на «07» декабря 2018 года</t>
  </si>
  <si>
    <t>Оплата по договору №1К от 06.11.2018</t>
  </si>
  <si>
    <t>Оплата по договору №1Ю от 06.11.2018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</si>
</sst>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0" fillId="0" borderId="10" xfId="0" applyNumberFormat="1" applyFont="1" applyFill="1" applyBorder="1" applyAlignment="1">
      <alignment horizontal="left" vertical="center" wrapText="1"/>
    </xf>
    <xf numFmtId="172" fontId="40" fillId="0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right"/>
    </xf>
    <xf numFmtId="49" fontId="4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41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 quotePrefix="1">
      <alignment horizontal="center" vertical="center" wrapText="1"/>
    </xf>
    <xf numFmtId="0" fontId="4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14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 quotePrefix="1">
      <alignment/>
    </xf>
    <xf numFmtId="0" fontId="21" fillId="0" borderId="0" xfId="0" applyFont="1" applyFill="1" applyAlignment="1">
      <alignment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tabSelected="1" zoomScalePageLayoutView="0" workbookViewId="0" topLeftCell="A7">
      <selection activeCell="J16" sqref="J16"/>
    </sheetView>
  </sheetViews>
  <sheetFormatPr defaultColWidth="9.140625" defaultRowHeight="15"/>
  <cols>
    <col min="1" max="1" width="6.8515625" style="1" customWidth="1"/>
    <col min="2" max="2" width="26.0039062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19.00390625" style="1" customWidth="1"/>
    <col min="12" max="12" width="13.7109375" style="1" customWidth="1"/>
    <col min="13" max="13" width="15.7109375" style="1" customWidth="1"/>
    <col min="14" max="14" width="16.7109375" style="1" customWidth="1"/>
    <col min="15" max="15" width="9.140625" style="1" customWidth="1"/>
    <col min="16" max="16384" width="9.140625" style="1" customWidth="1"/>
  </cols>
  <sheetData>
    <row r="2" ht="15">
      <c r="L2" s="15"/>
    </row>
    <row r="3" ht="15" customHeight="1">
      <c r="N3" s="15"/>
    </row>
    <row r="4" spans="1:14" ht="110.2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1" customHeight="1">
      <c r="A5" s="41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6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ht="15">
      <c r="N7" s="15" t="s">
        <v>62</v>
      </c>
    </row>
    <row r="8" ht="15">
      <c r="N8" s="16"/>
    </row>
    <row r="9" spans="1:14" ht="24" customHeight="1">
      <c r="A9" s="37" t="str">
        <f>"№
п/п"</f>
        <v>№
п/п</v>
      </c>
      <c r="B9" s="37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4" t="str">
        <f>"Поступило средств"</f>
        <v>Поступило средств</v>
      </c>
      <c r="D9" s="35"/>
      <c r="E9" s="35"/>
      <c r="F9" s="35"/>
      <c r="G9" s="36"/>
      <c r="H9" s="34" t="str">
        <f>"Израсходовано средств"</f>
        <v>Израсходовано средств</v>
      </c>
      <c r="I9" s="35"/>
      <c r="J9" s="35"/>
      <c r="K9" s="36"/>
      <c r="L9" s="34" t="str">
        <f>"Возвращено средств жертвователям"</f>
        <v>Возвращено средств жертвователям</v>
      </c>
      <c r="M9" s="35"/>
      <c r="N9" s="36"/>
    </row>
    <row r="10" spans="1:15" ht="49.5" customHeight="1">
      <c r="A10" s="38"/>
      <c r="B10" s="38"/>
      <c r="C10" s="37" t="str">
        <f>"всего (сумма, рублей)"</f>
        <v>всего (сумма, рублей)</v>
      </c>
      <c r="D10" s="34" t="str">
        <f>"из них"</f>
        <v>из них</v>
      </c>
      <c r="E10" s="35"/>
      <c r="F10" s="35"/>
      <c r="G10" s="36"/>
      <c r="H10" s="37" t="str">
        <f>C10</f>
        <v>всего (сумма, рублей)</v>
      </c>
      <c r="I10" s="34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5"/>
      <c r="K10" s="36"/>
      <c r="L10" s="37" t="str">
        <f>J11</f>
        <v>сумма, рублей</v>
      </c>
      <c r="M10" s="31"/>
      <c r="N10" s="37" t="str">
        <f>"основания возврата"</f>
        <v>основания возврата</v>
      </c>
      <c r="O10" s="2"/>
    </row>
    <row r="11" spans="1:15" ht="69.75" customHeight="1">
      <c r="A11" s="38"/>
      <c r="B11" s="38"/>
      <c r="C11" s="38"/>
      <c r="D11" s="34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6"/>
      <c r="F11" s="34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6"/>
      <c r="H11" s="38"/>
      <c r="I11" s="37" t="str">
        <f>"дата снятия средств со счета"</f>
        <v>дата снятия средств со счета</v>
      </c>
      <c r="J11" s="37" t="str">
        <f>F12</f>
        <v>сумма, рублей</v>
      </c>
      <c r="K11" s="37" t="str">
        <f>"назначение платежа"</f>
        <v>назначение платежа</v>
      </c>
      <c r="L11" s="38"/>
      <c r="M11" s="32" t="s">
        <v>1</v>
      </c>
      <c r="N11" s="38"/>
      <c r="O11" s="2"/>
    </row>
    <row r="12" spans="1:15" ht="60" customHeight="1">
      <c r="A12" s="39"/>
      <c r="B12" s="39"/>
      <c r="C12" s="39"/>
      <c r="D12" s="3" t="str">
        <f>"сумма, рублей"</f>
        <v>сумма, рублей</v>
      </c>
      <c r="E12" s="3" t="str">
        <f>"наименование юридического лица"</f>
        <v>наименование юридического лица</v>
      </c>
      <c r="F12" s="3" t="str">
        <f>D12</f>
        <v>сумма, рублей</v>
      </c>
      <c r="G12" s="3" t="str">
        <f>"кол-во граждан"</f>
        <v>кол-во граждан</v>
      </c>
      <c r="H12" s="39"/>
      <c r="I12" s="39"/>
      <c r="J12" s="39"/>
      <c r="K12" s="39"/>
      <c r="L12" s="39"/>
      <c r="M12" s="33"/>
      <c r="N12" s="39"/>
      <c r="O12" s="2"/>
    </row>
    <row r="13" spans="1:15" ht="15">
      <c r="A13" s="20" t="s">
        <v>0</v>
      </c>
      <c r="B13" s="3" t="str">
        <f>"2"</f>
        <v>2</v>
      </c>
      <c r="C13" s="3" t="str">
        <f>"3"</f>
        <v>3</v>
      </c>
      <c r="D13" s="3" t="str">
        <f>"4"</f>
        <v>4</v>
      </c>
      <c r="E13" s="3" t="str">
        <f>"5"</f>
        <v>5</v>
      </c>
      <c r="F13" s="3" t="str">
        <f>"6"</f>
        <v>6</v>
      </c>
      <c r="G13" s="3" t="str">
        <f>"7"</f>
        <v>7</v>
      </c>
      <c r="H13" s="3" t="str">
        <f>"8"</f>
        <v>8</v>
      </c>
      <c r="I13" s="3" t="str">
        <f>"9"</f>
        <v>9</v>
      </c>
      <c r="J13" s="3" t="str">
        <f>"10"</f>
        <v>10</v>
      </c>
      <c r="K13" s="3" t="str">
        <f>"11"</f>
        <v>11</v>
      </c>
      <c r="L13" s="3" t="str">
        <f>"12"</f>
        <v>12</v>
      </c>
      <c r="M13" s="3">
        <v>13</v>
      </c>
      <c r="N13" s="3">
        <v>14</v>
      </c>
      <c r="O13" s="2"/>
    </row>
    <row r="14" spans="1:15" ht="45" customHeight="1">
      <c r="A14" s="21">
        <v>1</v>
      </c>
      <c r="B14" s="4" t="s">
        <v>31</v>
      </c>
      <c r="C14" s="5">
        <f>1000</f>
        <v>1000</v>
      </c>
      <c r="D14" s="5"/>
      <c r="E14" s="6"/>
      <c r="F14" s="5"/>
      <c r="G14" s="7"/>
      <c r="H14" s="5">
        <f>75</f>
        <v>75</v>
      </c>
      <c r="I14" s="7"/>
      <c r="J14" s="5"/>
      <c r="K14" s="4"/>
      <c r="L14" s="8"/>
      <c r="M14" s="8"/>
      <c r="N14" s="4"/>
      <c r="O14" s="9"/>
    </row>
    <row r="15" spans="1:15" ht="45" customHeight="1">
      <c r="A15" s="21">
        <f>A14+1</f>
        <v>2</v>
      </c>
      <c r="B15" s="4" t="s">
        <v>32</v>
      </c>
      <c r="C15" s="5">
        <f>149+839</f>
        <v>988</v>
      </c>
      <c r="D15" s="5"/>
      <c r="E15" s="6"/>
      <c r="F15" s="5"/>
      <c r="G15" s="7"/>
      <c r="H15" s="5">
        <v>988</v>
      </c>
      <c r="I15" s="7"/>
      <c r="J15" s="5"/>
      <c r="K15" s="4"/>
      <c r="L15" s="8"/>
      <c r="M15" s="8"/>
      <c r="N15" s="4"/>
      <c r="O15" s="9"/>
    </row>
    <row r="16" spans="1:15" ht="45" customHeight="1">
      <c r="A16" s="21">
        <f aca="true" t="shared" si="0" ref="A16:A69">A15+1</f>
        <v>3</v>
      </c>
      <c r="B16" s="4" t="s">
        <v>33</v>
      </c>
      <c r="C16" s="5">
        <f>988</f>
        <v>988</v>
      </c>
      <c r="D16" s="5"/>
      <c r="E16" s="6"/>
      <c r="F16" s="5"/>
      <c r="G16" s="7"/>
      <c r="H16" s="5">
        <f>988</f>
        <v>988</v>
      </c>
      <c r="I16" s="7"/>
      <c r="J16" s="5"/>
      <c r="K16" s="4"/>
      <c r="L16" s="8"/>
      <c r="M16" s="8"/>
      <c r="N16" s="4"/>
      <c r="O16" s="9"/>
    </row>
    <row r="17" spans="1:15" ht="45" customHeight="1">
      <c r="A17" s="21">
        <f t="shared" si="0"/>
        <v>4</v>
      </c>
      <c r="B17" s="4" t="s">
        <v>21</v>
      </c>
      <c r="C17" s="5">
        <f>2000+8000</f>
        <v>10000</v>
      </c>
      <c r="D17" s="5"/>
      <c r="E17" s="5"/>
      <c r="F17" s="5"/>
      <c r="G17" s="7"/>
      <c r="H17" s="5">
        <f>2000+8000</f>
        <v>10000</v>
      </c>
      <c r="I17" s="23"/>
      <c r="J17" s="5"/>
      <c r="K17" s="19"/>
      <c r="L17" s="8"/>
      <c r="M17" s="8"/>
      <c r="N17" s="4"/>
      <c r="O17" s="9"/>
    </row>
    <row r="18" spans="1:15" ht="45" customHeight="1">
      <c r="A18" s="21">
        <f t="shared" si="0"/>
        <v>5</v>
      </c>
      <c r="B18" s="4" t="s">
        <v>7</v>
      </c>
      <c r="C18" s="5">
        <f>2000+16000+29500+400000+11000</f>
        <v>458500</v>
      </c>
      <c r="D18" s="5">
        <v>400000</v>
      </c>
      <c r="E18" s="6" t="s">
        <v>61</v>
      </c>
      <c r="F18" s="5"/>
      <c r="G18" s="7"/>
      <c r="H18" s="5">
        <f>2000+16000+5900+23600+11000+200000+200000</f>
        <v>458500</v>
      </c>
      <c r="I18" s="23">
        <v>43438</v>
      </c>
      <c r="J18" s="5">
        <v>200000</v>
      </c>
      <c r="K18" s="6" t="s">
        <v>63</v>
      </c>
      <c r="L18" s="8"/>
      <c r="M18" s="8"/>
      <c r="N18" s="4"/>
      <c r="O18" s="9"/>
    </row>
    <row r="19" spans="1:15" ht="45" customHeight="1">
      <c r="A19" s="21"/>
      <c r="B19" s="4"/>
      <c r="C19" s="5"/>
      <c r="D19" s="5"/>
      <c r="E19" s="6"/>
      <c r="F19" s="5"/>
      <c r="G19" s="7"/>
      <c r="H19" s="5"/>
      <c r="I19" s="23">
        <v>43438</v>
      </c>
      <c r="J19" s="5">
        <v>200000</v>
      </c>
      <c r="K19" s="6" t="s">
        <v>64</v>
      </c>
      <c r="L19" s="8"/>
      <c r="M19" s="8"/>
      <c r="N19" s="4"/>
      <c r="O19" s="9"/>
    </row>
    <row r="20" spans="1:15" ht="45" customHeight="1">
      <c r="A20" s="21">
        <f>A18+1</f>
        <v>6</v>
      </c>
      <c r="B20" s="4" t="s">
        <v>34</v>
      </c>
      <c r="C20" s="5">
        <v>0</v>
      </c>
      <c r="D20" s="5"/>
      <c r="E20" s="5"/>
      <c r="F20" s="5"/>
      <c r="G20" s="7"/>
      <c r="H20" s="5">
        <v>0</v>
      </c>
      <c r="I20" s="7"/>
      <c r="J20" s="5"/>
      <c r="K20" s="4"/>
      <c r="L20" s="8"/>
      <c r="M20" s="8"/>
      <c r="N20" s="4"/>
      <c r="O20" s="9"/>
    </row>
    <row r="21" spans="1:15" ht="45" customHeight="1">
      <c r="A21" s="21">
        <f t="shared" si="0"/>
        <v>7</v>
      </c>
      <c r="B21" s="4" t="s">
        <v>16</v>
      </c>
      <c r="C21" s="5">
        <f>2000+10000+5900</f>
        <v>17900</v>
      </c>
      <c r="D21" s="5"/>
      <c r="E21" s="5"/>
      <c r="F21" s="5"/>
      <c r="G21" s="7"/>
      <c r="H21" s="5">
        <f>2000+10000+5900</f>
        <v>17900</v>
      </c>
      <c r="I21" s="7"/>
      <c r="J21" s="5"/>
      <c r="K21" s="4"/>
      <c r="L21" s="8"/>
      <c r="M21" s="8"/>
      <c r="N21" s="4"/>
      <c r="O21" s="9"/>
    </row>
    <row r="22" spans="1:15" ht="45" customHeight="1">
      <c r="A22" s="21">
        <f t="shared" si="0"/>
        <v>8</v>
      </c>
      <c r="B22" s="4" t="s">
        <v>35</v>
      </c>
      <c r="C22" s="5">
        <v>0</v>
      </c>
      <c r="D22" s="5"/>
      <c r="E22" s="5"/>
      <c r="F22" s="5"/>
      <c r="G22" s="7"/>
      <c r="H22" s="5">
        <v>0</v>
      </c>
      <c r="I22" s="7"/>
      <c r="J22" s="5"/>
      <c r="K22" s="4"/>
      <c r="L22" s="8"/>
      <c r="M22" s="8"/>
      <c r="N22" s="4"/>
      <c r="O22" s="9"/>
    </row>
    <row r="23" spans="1:15" ht="45" customHeight="1">
      <c r="A23" s="21">
        <f t="shared" si="0"/>
        <v>9</v>
      </c>
      <c r="B23" s="4" t="s">
        <v>36</v>
      </c>
      <c r="C23" s="5">
        <v>0</v>
      </c>
      <c r="D23" s="5"/>
      <c r="E23" s="5"/>
      <c r="F23" s="5"/>
      <c r="G23" s="7"/>
      <c r="H23" s="5">
        <v>0</v>
      </c>
      <c r="I23" s="7"/>
      <c r="J23" s="5"/>
      <c r="K23" s="4"/>
      <c r="L23" s="8"/>
      <c r="M23" s="8"/>
      <c r="N23" s="4"/>
      <c r="O23" s="9"/>
    </row>
    <row r="24" spans="1:15" ht="38.25">
      <c r="A24" s="21">
        <f t="shared" si="0"/>
        <v>10</v>
      </c>
      <c r="B24" s="4" t="s">
        <v>11</v>
      </c>
      <c r="C24" s="5">
        <f>2000+17000+14500+5900+23600</f>
        <v>63000</v>
      </c>
      <c r="D24" s="5"/>
      <c r="E24" s="5"/>
      <c r="F24" s="5"/>
      <c r="G24" s="7"/>
      <c r="H24" s="5">
        <f>2000+17000+14500+5900+23600</f>
        <v>63000</v>
      </c>
      <c r="I24" s="23"/>
      <c r="J24" s="5"/>
      <c r="K24" s="19"/>
      <c r="L24" s="8"/>
      <c r="M24" s="8"/>
      <c r="N24" s="4"/>
      <c r="O24" s="9"/>
    </row>
    <row r="25" spans="1:15" s="30" customFormat="1" ht="45" customHeight="1">
      <c r="A25" s="24">
        <f t="shared" si="0"/>
        <v>11</v>
      </c>
      <c r="B25" s="25" t="s">
        <v>27</v>
      </c>
      <c r="C25" s="26">
        <v>1000</v>
      </c>
      <c r="D25" s="26"/>
      <c r="E25" s="26"/>
      <c r="F25" s="26"/>
      <c r="G25" s="27"/>
      <c r="H25" s="26">
        <f>100+900</f>
        <v>1000</v>
      </c>
      <c r="I25" s="27"/>
      <c r="J25" s="5"/>
      <c r="K25" s="25"/>
      <c r="L25" s="28"/>
      <c r="M25" s="28"/>
      <c r="N25" s="25"/>
      <c r="O25" s="29"/>
    </row>
    <row r="26" spans="1:15" ht="45" customHeight="1">
      <c r="A26" s="21">
        <f t="shared" si="0"/>
        <v>12</v>
      </c>
      <c r="B26" s="4" t="s">
        <v>10</v>
      </c>
      <c r="C26" s="5">
        <f>200+17000</f>
        <v>17200</v>
      </c>
      <c r="D26" s="5"/>
      <c r="E26" s="5"/>
      <c r="F26" s="5"/>
      <c r="G26" s="7"/>
      <c r="H26" s="5">
        <f>200+17000</f>
        <v>17200</v>
      </c>
      <c r="I26" s="23"/>
      <c r="J26" s="5"/>
      <c r="K26" s="19"/>
      <c r="L26" s="8"/>
      <c r="M26" s="8"/>
      <c r="N26" s="4"/>
      <c r="O26" s="9"/>
    </row>
    <row r="27" spans="1:15" ht="45" customHeight="1">
      <c r="A27" s="21">
        <f t="shared" si="0"/>
        <v>13</v>
      </c>
      <c r="B27" s="4" t="s">
        <v>8</v>
      </c>
      <c r="C27" s="5">
        <v>320</v>
      </c>
      <c r="D27" s="5"/>
      <c r="E27" s="5"/>
      <c r="F27" s="5"/>
      <c r="G27" s="7"/>
      <c r="H27" s="5">
        <v>320</v>
      </c>
      <c r="I27" s="23"/>
      <c r="J27" s="5"/>
      <c r="K27" s="19"/>
      <c r="L27" s="8"/>
      <c r="M27" s="8"/>
      <c r="N27" s="4"/>
      <c r="O27" s="9"/>
    </row>
    <row r="28" spans="1:15" ht="45" customHeight="1">
      <c r="A28" s="21">
        <f t="shared" si="0"/>
        <v>14</v>
      </c>
      <c r="B28" s="4" t="s">
        <v>37</v>
      </c>
      <c r="C28" s="5">
        <f>839</f>
        <v>839</v>
      </c>
      <c r="D28" s="5"/>
      <c r="E28" s="5"/>
      <c r="F28" s="5"/>
      <c r="G28" s="7"/>
      <c r="H28" s="5">
        <f>839</f>
        <v>839</v>
      </c>
      <c r="I28" s="23"/>
      <c r="J28" s="5"/>
      <c r="K28" s="19"/>
      <c r="L28" s="8"/>
      <c r="M28" s="8"/>
      <c r="N28" s="4"/>
      <c r="O28" s="9"/>
    </row>
    <row r="29" spans="1:15" ht="45" customHeight="1">
      <c r="A29" s="21">
        <f t="shared" si="0"/>
        <v>15</v>
      </c>
      <c r="B29" s="4" t="s">
        <v>38</v>
      </c>
      <c r="C29" s="5">
        <v>0</v>
      </c>
      <c r="D29" s="5"/>
      <c r="E29" s="5"/>
      <c r="F29" s="5"/>
      <c r="G29" s="7"/>
      <c r="H29" s="5">
        <v>0</v>
      </c>
      <c r="I29" s="23"/>
      <c r="J29" s="5"/>
      <c r="K29" s="19"/>
      <c r="L29" s="8"/>
      <c r="M29" s="8"/>
      <c r="N29" s="4"/>
      <c r="O29" s="9"/>
    </row>
    <row r="30" spans="1:15" ht="45" customHeight="1">
      <c r="A30" s="21">
        <f t="shared" si="0"/>
        <v>16</v>
      </c>
      <c r="B30" s="4" t="s">
        <v>39</v>
      </c>
      <c r="C30" s="5">
        <f>290+839</f>
        <v>1129</v>
      </c>
      <c r="D30" s="5"/>
      <c r="E30" s="5"/>
      <c r="F30" s="5"/>
      <c r="G30" s="7"/>
      <c r="H30" s="5">
        <f>290+839</f>
        <v>1129</v>
      </c>
      <c r="I30" s="23"/>
      <c r="J30" s="5"/>
      <c r="K30" s="19"/>
      <c r="L30" s="8"/>
      <c r="M30" s="8"/>
      <c r="N30" s="4"/>
      <c r="O30" s="9"/>
    </row>
    <row r="31" spans="1:15" ht="45" customHeight="1">
      <c r="A31" s="21">
        <f t="shared" si="0"/>
        <v>17</v>
      </c>
      <c r="B31" s="4" t="s">
        <v>40</v>
      </c>
      <c r="C31" s="5">
        <f>8940</f>
        <v>8940</v>
      </c>
      <c r="D31" s="5"/>
      <c r="E31" s="5"/>
      <c r="F31" s="5"/>
      <c r="G31" s="7"/>
      <c r="H31" s="5">
        <f>8940</f>
        <v>8940</v>
      </c>
      <c r="I31" s="23"/>
      <c r="J31" s="5"/>
      <c r="K31" s="19"/>
      <c r="L31" s="8"/>
      <c r="M31" s="8"/>
      <c r="N31" s="4"/>
      <c r="O31" s="9"/>
    </row>
    <row r="32" spans="1:15" ht="45" customHeight="1">
      <c r="A32" s="21">
        <f t="shared" si="0"/>
        <v>18</v>
      </c>
      <c r="B32" s="4" t="s">
        <v>19</v>
      </c>
      <c r="C32" s="5">
        <f>2000+10000+5900</f>
        <v>17900</v>
      </c>
      <c r="D32" s="5"/>
      <c r="E32" s="5"/>
      <c r="F32" s="5"/>
      <c r="G32" s="7"/>
      <c r="H32" s="5">
        <f>2000+10000+5900</f>
        <v>17900</v>
      </c>
      <c r="I32" s="23"/>
      <c r="J32" s="5"/>
      <c r="K32" s="19"/>
      <c r="L32" s="8"/>
      <c r="M32" s="8"/>
      <c r="N32" s="4"/>
      <c r="O32" s="9"/>
    </row>
    <row r="33" spans="1:15" ht="45" customHeight="1">
      <c r="A33" s="21">
        <f t="shared" si="0"/>
        <v>19</v>
      </c>
      <c r="B33" s="4" t="s">
        <v>17</v>
      </c>
      <c r="C33" s="5">
        <f>100+16000+23600+2800</f>
        <v>42500</v>
      </c>
      <c r="D33" s="5"/>
      <c r="E33" s="5"/>
      <c r="F33" s="5"/>
      <c r="G33" s="7"/>
      <c r="H33" s="5">
        <f>100+16000+23600+2800</f>
        <v>42500</v>
      </c>
      <c r="I33" s="23"/>
      <c r="J33" s="5"/>
      <c r="K33" s="19"/>
      <c r="L33" s="8"/>
      <c r="M33" s="8"/>
      <c r="N33" s="4"/>
      <c r="O33" s="9"/>
    </row>
    <row r="34" spans="1:15" ht="45" customHeight="1">
      <c r="A34" s="21">
        <f t="shared" si="0"/>
        <v>20</v>
      </c>
      <c r="B34" s="4" t="s">
        <v>29</v>
      </c>
      <c r="C34" s="5">
        <f>6000+2252+8</f>
        <v>8260</v>
      </c>
      <c r="D34" s="5"/>
      <c r="E34" s="5"/>
      <c r="F34" s="5"/>
      <c r="G34" s="7"/>
      <c r="H34" s="5">
        <f>4000+1500</f>
        <v>5500</v>
      </c>
      <c r="I34" s="23"/>
      <c r="J34" s="5"/>
      <c r="K34" s="19"/>
      <c r="L34" s="8"/>
      <c r="M34" s="8"/>
      <c r="N34" s="4"/>
      <c r="O34" s="9"/>
    </row>
    <row r="35" spans="1:15" ht="45" customHeight="1">
      <c r="A35" s="21">
        <f t="shared" si="0"/>
        <v>21</v>
      </c>
      <c r="B35" s="4" t="s">
        <v>41</v>
      </c>
      <c r="C35" s="5">
        <f>8000</f>
        <v>8000</v>
      </c>
      <c r="D35" s="5"/>
      <c r="E35" s="5"/>
      <c r="F35" s="5"/>
      <c r="G35" s="7"/>
      <c r="H35" s="5">
        <f>8000</f>
        <v>8000</v>
      </c>
      <c r="I35" s="23"/>
      <c r="J35" s="5"/>
      <c r="K35" s="19"/>
      <c r="L35" s="8"/>
      <c r="M35" s="8"/>
      <c r="N35" s="4"/>
      <c r="O35" s="9"/>
    </row>
    <row r="36" spans="1:15" ht="45" customHeight="1">
      <c r="A36" s="21">
        <f t="shared" si="0"/>
        <v>22</v>
      </c>
      <c r="B36" s="4" t="s">
        <v>42</v>
      </c>
      <c r="C36" s="5">
        <v>100</v>
      </c>
      <c r="D36" s="5"/>
      <c r="E36" s="5"/>
      <c r="F36" s="5"/>
      <c r="G36" s="7"/>
      <c r="H36" s="5">
        <v>100</v>
      </c>
      <c r="I36" s="23"/>
      <c r="J36" s="5"/>
      <c r="K36" s="19"/>
      <c r="L36" s="8"/>
      <c r="M36" s="8"/>
      <c r="N36" s="4"/>
      <c r="O36" s="9"/>
    </row>
    <row r="37" spans="1:15" ht="45" customHeight="1">
      <c r="A37" s="21">
        <f t="shared" si="0"/>
        <v>23</v>
      </c>
      <c r="B37" s="4" t="s">
        <v>20</v>
      </c>
      <c r="C37" s="5">
        <f>2000+5000</f>
        <v>7000</v>
      </c>
      <c r="D37" s="5"/>
      <c r="E37" s="6"/>
      <c r="F37" s="5"/>
      <c r="G37" s="7"/>
      <c r="H37" s="5">
        <f>2000+3217.5+1782.5</f>
        <v>7000</v>
      </c>
      <c r="I37" s="7"/>
      <c r="J37" s="5"/>
      <c r="K37" s="4"/>
      <c r="L37" s="8"/>
      <c r="M37" s="8"/>
      <c r="N37" s="4"/>
      <c r="O37" s="9"/>
    </row>
    <row r="38" spans="1:15" ht="45" customHeight="1">
      <c r="A38" s="21">
        <f t="shared" si="0"/>
        <v>24</v>
      </c>
      <c r="B38" s="4" t="s">
        <v>18</v>
      </c>
      <c r="C38" s="5">
        <f>2000+10000+5900+2800</f>
        <v>20700</v>
      </c>
      <c r="D38" s="5"/>
      <c r="E38" s="5"/>
      <c r="F38" s="5"/>
      <c r="G38" s="7"/>
      <c r="H38" s="5">
        <f>2000+10000+5900+2800</f>
        <v>20700</v>
      </c>
      <c r="I38" s="23"/>
      <c r="J38" s="5"/>
      <c r="K38" s="19"/>
      <c r="L38" s="8"/>
      <c r="M38" s="8"/>
      <c r="N38" s="4"/>
      <c r="O38" s="9"/>
    </row>
    <row r="39" spans="1:15" ht="45" customHeight="1">
      <c r="A39" s="21">
        <f t="shared" si="0"/>
        <v>25</v>
      </c>
      <c r="B39" s="4" t="s">
        <v>43</v>
      </c>
      <c r="C39" s="5">
        <f>600+500</f>
        <v>1100</v>
      </c>
      <c r="D39" s="5"/>
      <c r="E39" s="5"/>
      <c r="F39" s="5"/>
      <c r="G39" s="7"/>
      <c r="H39" s="5">
        <f>500+500</f>
        <v>1000</v>
      </c>
      <c r="I39" s="23"/>
      <c r="J39" s="5"/>
      <c r="K39" s="19"/>
      <c r="L39" s="8"/>
      <c r="M39" s="8"/>
      <c r="N39" s="4"/>
      <c r="O39" s="9"/>
    </row>
    <row r="40" spans="1:15" ht="45" customHeight="1">
      <c r="A40" s="21">
        <f t="shared" si="0"/>
        <v>26</v>
      </c>
      <c r="B40" s="4" t="s">
        <v>26</v>
      </c>
      <c r="C40" s="5">
        <f>100+10000</f>
        <v>10100</v>
      </c>
      <c r="D40" s="5"/>
      <c r="E40" s="6"/>
      <c r="F40" s="5"/>
      <c r="G40" s="7"/>
      <c r="H40" s="5">
        <f>100+10000</f>
        <v>10100</v>
      </c>
      <c r="I40" s="7"/>
      <c r="J40" s="5"/>
      <c r="K40" s="4"/>
      <c r="L40" s="8"/>
      <c r="M40" s="8"/>
      <c r="N40" s="4"/>
      <c r="O40" s="9"/>
    </row>
    <row r="41" spans="1:15" ht="45" customHeight="1">
      <c r="A41" s="21">
        <f t="shared" si="0"/>
        <v>27</v>
      </c>
      <c r="B41" s="4" t="s">
        <v>44</v>
      </c>
      <c r="C41" s="5">
        <v>100</v>
      </c>
      <c r="D41" s="5"/>
      <c r="E41" s="6"/>
      <c r="F41" s="5"/>
      <c r="G41" s="7"/>
      <c r="H41" s="5">
        <v>100</v>
      </c>
      <c r="I41" s="7"/>
      <c r="J41" s="5"/>
      <c r="K41" s="4"/>
      <c r="L41" s="8"/>
      <c r="M41" s="8"/>
      <c r="N41" s="4"/>
      <c r="O41" s="9"/>
    </row>
    <row r="42" spans="1:15" ht="45" customHeight="1">
      <c r="A42" s="21">
        <f t="shared" si="0"/>
        <v>28</v>
      </c>
      <c r="B42" s="4" t="s">
        <v>45</v>
      </c>
      <c r="C42" s="5">
        <v>0</v>
      </c>
      <c r="D42" s="5"/>
      <c r="E42" s="6"/>
      <c r="F42" s="5"/>
      <c r="G42" s="7"/>
      <c r="H42" s="5">
        <v>0</v>
      </c>
      <c r="I42" s="7"/>
      <c r="J42" s="5"/>
      <c r="K42" s="4"/>
      <c r="L42" s="8"/>
      <c r="M42" s="8"/>
      <c r="N42" s="4"/>
      <c r="O42" s="9"/>
    </row>
    <row r="43" spans="1:15" ht="45" customHeight="1">
      <c r="A43" s="21">
        <f t="shared" si="0"/>
        <v>29</v>
      </c>
      <c r="B43" s="4" t="s">
        <v>46</v>
      </c>
      <c r="C43" s="5">
        <f>5640+5500+2000</f>
        <v>13140</v>
      </c>
      <c r="D43" s="5"/>
      <c r="E43" s="6"/>
      <c r="F43" s="5"/>
      <c r="G43" s="7"/>
      <c r="H43" s="5">
        <f>5640+5500+2000</f>
        <v>13140</v>
      </c>
      <c r="I43" s="7"/>
      <c r="J43" s="5"/>
      <c r="K43" s="4"/>
      <c r="L43" s="8"/>
      <c r="M43" s="8"/>
      <c r="N43" s="4"/>
      <c r="O43" s="9"/>
    </row>
    <row r="44" spans="1:15" ht="45" customHeight="1">
      <c r="A44" s="21">
        <f t="shared" si="0"/>
        <v>30</v>
      </c>
      <c r="B44" s="4" t="s">
        <v>15</v>
      </c>
      <c r="C44" s="5">
        <f>3000+8700+100+13975</f>
        <v>25775</v>
      </c>
      <c r="D44" s="5"/>
      <c r="E44" s="6"/>
      <c r="F44" s="5"/>
      <c r="G44" s="7"/>
      <c r="H44" s="5">
        <f>100+11700+13975</f>
        <v>25775</v>
      </c>
      <c r="I44" s="7"/>
      <c r="J44" s="5"/>
      <c r="K44" s="4"/>
      <c r="L44" s="8"/>
      <c r="M44" s="8"/>
      <c r="N44" s="4"/>
      <c r="O44" s="9"/>
    </row>
    <row r="45" spans="1:15" ht="45" customHeight="1">
      <c r="A45" s="21">
        <f t="shared" si="0"/>
        <v>31</v>
      </c>
      <c r="B45" s="4" t="s">
        <v>47</v>
      </c>
      <c r="C45" s="5">
        <v>100</v>
      </c>
      <c r="D45" s="5"/>
      <c r="E45" s="6"/>
      <c r="F45" s="5"/>
      <c r="G45" s="7"/>
      <c r="H45" s="5">
        <v>100</v>
      </c>
      <c r="I45" s="7"/>
      <c r="J45" s="5"/>
      <c r="K45" s="4"/>
      <c r="L45" s="8"/>
      <c r="M45" s="8"/>
      <c r="N45" s="4"/>
      <c r="O45" s="9"/>
    </row>
    <row r="46" spans="1:15" ht="45" customHeight="1">
      <c r="A46" s="21">
        <f t="shared" si="0"/>
        <v>32</v>
      </c>
      <c r="B46" s="4" t="s">
        <v>48</v>
      </c>
      <c r="C46" s="5">
        <v>100</v>
      </c>
      <c r="D46" s="5"/>
      <c r="E46" s="6"/>
      <c r="F46" s="5"/>
      <c r="G46" s="7"/>
      <c r="H46" s="5">
        <v>100</v>
      </c>
      <c r="I46" s="7"/>
      <c r="J46" s="5"/>
      <c r="K46" s="4"/>
      <c r="L46" s="8"/>
      <c r="M46" s="8"/>
      <c r="N46" s="4"/>
      <c r="O46" s="9"/>
    </row>
    <row r="47" spans="1:15" ht="45" customHeight="1">
      <c r="A47" s="21">
        <f t="shared" si="0"/>
        <v>33</v>
      </c>
      <c r="B47" s="4" t="s">
        <v>25</v>
      </c>
      <c r="C47" s="5">
        <f>5000+36000+10000+6000</f>
        <v>57000</v>
      </c>
      <c r="D47" s="5"/>
      <c r="E47" s="6"/>
      <c r="F47" s="5"/>
      <c r="G47" s="7"/>
      <c r="H47" s="5">
        <f>50+39000+4500+5000+8000</f>
        <v>56550</v>
      </c>
      <c r="I47" s="7"/>
      <c r="J47" s="5"/>
      <c r="K47" s="4"/>
      <c r="L47" s="8"/>
      <c r="M47" s="8"/>
      <c r="N47" s="4"/>
      <c r="O47" s="9"/>
    </row>
    <row r="48" spans="1:15" ht="45" customHeight="1">
      <c r="A48" s="21">
        <f t="shared" si="0"/>
        <v>34</v>
      </c>
      <c r="B48" s="4" t="s">
        <v>49</v>
      </c>
      <c r="C48" s="5">
        <v>0</v>
      </c>
      <c r="D48" s="5"/>
      <c r="E48" s="6"/>
      <c r="F48" s="5"/>
      <c r="G48" s="7"/>
      <c r="H48" s="5">
        <v>0</v>
      </c>
      <c r="I48" s="7"/>
      <c r="J48" s="5"/>
      <c r="K48" s="4"/>
      <c r="L48" s="8"/>
      <c r="M48" s="8"/>
      <c r="N48" s="4"/>
      <c r="O48" s="9"/>
    </row>
    <row r="49" spans="1:15" ht="45" customHeight="1">
      <c r="A49" s="21">
        <f t="shared" si="0"/>
        <v>35</v>
      </c>
      <c r="B49" s="4" t="s">
        <v>50</v>
      </c>
      <c r="C49" s="5">
        <v>2000</v>
      </c>
      <c r="D49" s="5"/>
      <c r="E49" s="6"/>
      <c r="F49" s="5"/>
      <c r="G49" s="7"/>
      <c r="H49" s="5">
        <v>2000</v>
      </c>
      <c r="I49" s="7"/>
      <c r="J49" s="5"/>
      <c r="K49" s="4"/>
      <c r="L49" s="8"/>
      <c r="M49" s="8"/>
      <c r="N49" s="4"/>
      <c r="O49" s="9"/>
    </row>
    <row r="50" spans="1:15" ht="45" customHeight="1">
      <c r="A50" s="21">
        <f t="shared" si="0"/>
        <v>36</v>
      </c>
      <c r="B50" s="4" t="s">
        <v>30</v>
      </c>
      <c r="C50" s="5">
        <f>2000+16000+29500+400000</f>
        <v>447500</v>
      </c>
      <c r="D50" s="5">
        <v>400000</v>
      </c>
      <c r="E50" s="6" t="s">
        <v>61</v>
      </c>
      <c r="F50" s="5"/>
      <c r="G50" s="7"/>
      <c r="H50" s="5">
        <f>2000+16000+5900+23600+200000+200000</f>
        <v>447500</v>
      </c>
      <c r="I50" s="23">
        <v>43438</v>
      </c>
      <c r="J50" s="5">
        <v>200000</v>
      </c>
      <c r="K50" s="6" t="s">
        <v>63</v>
      </c>
      <c r="L50" s="8"/>
      <c r="M50" s="8"/>
      <c r="N50" s="4"/>
      <c r="O50" s="9"/>
    </row>
    <row r="51" spans="1:15" ht="45" customHeight="1">
      <c r="A51" s="21"/>
      <c r="B51" s="4"/>
      <c r="C51" s="5"/>
      <c r="D51" s="5"/>
      <c r="E51" s="6"/>
      <c r="F51" s="5"/>
      <c r="G51" s="7"/>
      <c r="H51" s="5"/>
      <c r="I51" s="23">
        <v>43438</v>
      </c>
      <c r="J51" s="5">
        <v>200000</v>
      </c>
      <c r="K51" s="6" t="s">
        <v>64</v>
      </c>
      <c r="L51" s="8"/>
      <c r="M51" s="8"/>
      <c r="N51" s="4"/>
      <c r="O51" s="9"/>
    </row>
    <row r="52" spans="1:15" ht="45" customHeight="1">
      <c r="A52" s="21">
        <f>A50+1</f>
        <v>37</v>
      </c>
      <c r="B52" s="19" t="s">
        <v>51</v>
      </c>
      <c r="C52" s="5">
        <f>5640+5500+2000</f>
        <v>13140</v>
      </c>
      <c r="D52" s="5"/>
      <c r="E52" s="6"/>
      <c r="F52" s="5"/>
      <c r="G52" s="7"/>
      <c r="H52" s="5">
        <f>5640+5500+2000</f>
        <v>13140</v>
      </c>
      <c r="I52" s="7"/>
      <c r="J52" s="5"/>
      <c r="K52" s="4"/>
      <c r="L52" s="8"/>
      <c r="M52" s="8"/>
      <c r="N52" s="4"/>
      <c r="O52" s="9"/>
    </row>
    <row r="53" spans="1:15" ht="45" customHeight="1">
      <c r="A53" s="21">
        <f t="shared" si="0"/>
        <v>38</v>
      </c>
      <c r="B53" s="4" t="s">
        <v>52</v>
      </c>
      <c r="C53" s="5">
        <v>0</v>
      </c>
      <c r="D53" s="5"/>
      <c r="E53" s="6"/>
      <c r="F53" s="5"/>
      <c r="G53" s="7"/>
      <c r="H53" s="5">
        <v>0</v>
      </c>
      <c r="I53" s="7"/>
      <c r="J53" s="5"/>
      <c r="K53" s="4"/>
      <c r="L53" s="8"/>
      <c r="M53" s="8"/>
      <c r="N53" s="4"/>
      <c r="O53" s="9"/>
    </row>
    <row r="54" spans="1:15" ht="45" customHeight="1">
      <c r="A54" s="21">
        <f t="shared" si="0"/>
        <v>39</v>
      </c>
      <c r="B54" s="4" t="s">
        <v>53</v>
      </c>
      <c r="C54" s="5">
        <v>100</v>
      </c>
      <c r="D54" s="5"/>
      <c r="E54" s="6"/>
      <c r="F54" s="5"/>
      <c r="G54" s="7"/>
      <c r="H54" s="5">
        <v>100</v>
      </c>
      <c r="I54" s="7"/>
      <c r="J54" s="5"/>
      <c r="K54" s="4"/>
      <c r="L54" s="8"/>
      <c r="M54" s="8"/>
      <c r="N54" s="4"/>
      <c r="O54" s="9"/>
    </row>
    <row r="55" spans="1:15" ht="45" customHeight="1">
      <c r="A55" s="21">
        <f t="shared" si="0"/>
        <v>40</v>
      </c>
      <c r="B55" s="4" t="s">
        <v>24</v>
      </c>
      <c r="C55" s="5">
        <v>200</v>
      </c>
      <c r="D55" s="5"/>
      <c r="E55" s="6"/>
      <c r="F55" s="5"/>
      <c r="G55" s="7"/>
      <c r="H55" s="5">
        <v>200</v>
      </c>
      <c r="I55" s="7"/>
      <c r="J55" s="5"/>
      <c r="K55" s="4"/>
      <c r="L55" s="8"/>
      <c r="M55" s="8"/>
      <c r="N55" s="4"/>
      <c r="O55" s="9"/>
    </row>
    <row r="56" spans="1:15" ht="45" customHeight="1">
      <c r="A56" s="21">
        <f t="shared" si="0"/>
        <v>41</v>
      </c>
      <c r="B56" s="4" t="s">
        <v>12</v>
      </c>
      <c r="C56" s="5">
        <f>2000+9000</f>
        <v>11000</v>
      </c>
      <c r="D56" s="5"/>
      <c r="E56" s="5"/>
      <c r="F56" s="5"/>
      <c r="G56" s="7"/>
      <c r="H56" s="5">
        <f>2000+9000</f>
        <v>11000</v>
      </c>
      <c r="I56" s="23"/>
      <c r="J56" s="5"/>
      <c r="K56" s="19"/>
      <c r="L56" s="8"/>
      <c r="M56" s="8"/>
      <c r="N56" s="4"/>
      <c r="O56" s="9"/>
    </row>
    <row r="57" spans="1:15" ht="45" customHeight="1">
      <c r="A57" s="21">
        <f t="shared" si="0"/>
        <v>42</v>
      </c>
      <c r="B57" s="4" t="s">
        <v>54</v>
      </c>
      <c r="C57" s="5">
        <f>20500</f>
        <v>20500</v>
      </c>
      <c r="D57" s="5"/>
      <c r="E57" s="5"/>
      <c r="F57" s="5"/>
      <c r="G57" s="7"/>
      <c r="H57" s="5">
        <f>20250</f>
        <v>20250</v>
      </c>
      <c r="I57" s="23"/>
      <c r="J57" s="5"/>
      <c r="K57" s="19"/>
      <c r="L57" s="8"/>
      <c r="M57" s="8"/>
      <c r="N57" s="4"/>
      <c r="O57" s="9"/>
    </row>
    <row r="58" spans="1:15" ht="45" customHeight="1">
      <c r="A58" s="21">
        <f t="shared" si="0"/>
        <v>43</v>
      </c>
      <c r="B58" s="4" t="s">
        <v>14</v>
      </c>
      <c r="C58" s="5">
        <v>3000</v>
      </c>
      <c r="D58" s="5"/>
      <c r="E58" s="6"/>
      <c r="F58" s="5"/>
      <c r="G58" s="7"/>
      <c r="H58" s="5">
        <f>100+2900</f>
        <v>3000</v>
      </c>
      <c r="I58" s="7"/>
      <c r="J58" s="5"/>
      <c r="K58" s="4"/>
      <c r="L58" s="8"/>
      <c r="M58" s="8"/>
      <c r="N58" s="4"/>
      <c r="O58" s="9"/>
    </row>
    <row r="59" spans="1:15" ht="45" customHeight="1">
      <c r="A59" s="21">
        <f t="shared" si="0"/>
        <v>44</v>
      </c>
      <c r="B59" s="4" t="s">
        <v>55</v>
      </c>
      <c r="C59" s="5">
        <v>1000</v>
      </c>
      <c r="D59" s="5"/>
      <c r="E59" s="6"/>
      <c r="F59" s="5"/>
      <c r="G59" s="7"/>
      <c r="H59" s="5">
        <v>400</v>
      </c>
      <c r="I59" s="7"/>
      <c r="J59" s="5"/>
      <c r="K59" s="4"/>
      <c r="L59" s="8"/>
      <c r="M59" s="8"/>
      <c r="N59" s="4"/>
      <c r="O59" s="9"/>
    </row>
    <row r="60" spans="1:15" ht="45" customHeight="1">
      <c r="A60" s="21">
        <f t="shared" si="0"/>
        <v>45</v>
      </c>
      <c r="B60" s="4" t="s">
        <v>56</v>
      </c>
      <c r="C60" s="5">
        <f>500+23000</f>
        <v>23500</v>
      </c>
      <c r="D60" s="5"/>
      <c r="E60" s="6"/>
      <c r="F60" s="5"/>
      <c r="G60" s="7"/>
      <c r="H60" s="5">
        <f>23000</f>
        <v>23000</v>
      </c>
      <c r="I60" s="7"/>
      <c r="J60" s="5"/>
      <c r="K60" s="4"/>
      <c r="L60" s="8"/>
      <c r="M60" s="8"/>
      <c r="N60" s="4"/>
      <c r="O60" s="9"/>
    </row>
    <row r="61" spans="1:15" ht="45" customHeight="1">
      <c r="A61" s="21">
        <f t="shared" si="0"/>
        <v>46</v>
      </c>
      <c r="B61" s="4" t="s">
        <v>57</v>
      </c>
      <c r="C61" s="5">
        <v>1000</v>
      </c>
      <c r="D61" s="5"/>
      <c r="E61" s="6"/>
      <c r="F61" s="5"/>
      <c r="G61" s="7"/>
      <c r="H61" s="5">
        <v>500</v>
      </c>
      <c r="I61" s="7"/>
      <c r="J61" s="5"/>
      <c r="K61" s="4"/>
      <c r="L61" s="8"/>
      <c r="M61" s="8"/>
      <c r="N61" s="4"/>
      <c r="O61" s="9"/>
    </row>
    <row r="62" spans="1:15" ht="45" customHeight="1">
      <c r="A62" s="21">
        <f t="shared" si="0"/>
        <v>47</v>
      </c>
      <c r="B62" s="4" t="s">
        <v>22</v>
      </c>
      <c r="C62" s="5">
        <f>2000+16000+5900</f>
        <v>23900</v>
      </c>
      <c r="D62" s="5"/>
      <c r="E62" s="5"/>
      <c r="F62" s="5"/>
      <c r="G62" s="7"/>
      <c r="H62" s="5">
        <f>2000+16000+5900</f>
        <v>23900</v>
      </c>
      <c r="I62" s="23"/>
      <c r="J62" s="5"/>
      <c r="K62" s="19"/>
      <c r="L62" s="8"/>
      <c r="M62" s="8"/>
      <c r="N62" s="4"/>
      <c r="O62" s="9"/>
    </row>
    <row r="63" spans="1:15" ht="45" customHeight="1">
      <c r="A63" s="21">
        <f t="shared" si="0"/>
        <v>48</v>
      </c>
      <c r="B63" s="4" t="s">
        <v>28</v>
      </c>
      <c r="C63" s="5">
        <f>100+18000</f>
        <v>18100</v>
      </c>
      <c r="D63" s="5"/>
      <c r="E63" s="5"/>
      <c r="F63" s="5"/>
      <c r="G63" s="7"/>
      <c r="H63" s="5">
        <f>100+18000</f>
        <v>18100</v>
      </c>
      <c r="I63" s="23"/>
      <c r="J63" s="5"/>
      <c r="K63" s="19"/>
      <c r="L63" s="8"/>
      <c r="M63" s="8"/>
      <c r="N63" s="4"/>
      <c r="O63" s="9"/>
    </row>
    <row r="64" spans="1:15" ht="45" customHeight="1">
      <c r="A64" s="21">
        <f t="shared" si="0"/>
        <v>49</v>
      </c>
      <c r="B64" s="4" t="s">
        <v>23</v>
      </c>
      <c r="C64" s="5">
        <f>1000+6530+2500</f>
        <v>10030</v>
      </c>
      <c r="D64" s="5"/>
      <c r="E64" s="5"/>
      <c r="F64" s="5"/>
      <c r="G64" s="7"/>
      <c r="H64" s="5">
        <f>280+7250+2500</f>
        <v>10030</v>
      </c>
      <c r="I64" s="23"/>
      <c r="J64" s="5"/>
      <c r="K64" s="19"/>
      <c r="L64" s="8"/>
      <c r="M64" s="8"/>
      <c r="N64" s="4"/>
      <c r="O64" s="9"/>
    </row>
    <row r="65" spans="1:15" ht="45" customHeight="1">
      <c r="A65" s="21">
        <f t="shared" si="0"/>
        <v>50</v>
      </c>
      <c r="B65" s="19" t="s">
        <v>58</v>
      </c>
      <c r="C65" s="5">
        <f>500+3550</f>
        <v>4050</v>
      </c>
      <c r="D65" s="5"/>
      <c r="E65" s="5"/>
      <c r="F65" s="5"/>
      <c r="G65" s="7"/>
      <c r="H65" s="5">
        <f>50+4000</f>
        <v>4050</v>
      </c>
      <c r="I65" s="23"/>
      <c r="J65" s="5"/>
      <c r="K65" s="19"/>
      <c r="L65" s="8"/>
      <c r="M65" s="8"/>
      <c r="N65" s="4"/>
      <c r="O65" s="9"/>
    </row>
    <row r="66" spans="1:15" ht="45" customHeight="1">
      <c r="A66" s="21">
        <f t="shared" si="0"/>
        <v>51</v>
      </c>
      <c r="B66" s="19" t="s">
        <v>59</v>
      </c>
      <c r="C66" s="5">
        <v>1000</v>
      </c>
      <c r="D66" s="5"/>
      <c r="E66" s="5"/>
      <c r="F66" s="5"/>
      <c r="G66" s="7"/>
      <c r="H66" s="5">
        <v>50</v>
      </c>
      <c r="I66" s="23"/>
      <c r="J66" s="5"/>
      <c r="K66" s="19"/>
      <c r="L66" s="8"/>
      <c r="M66" s="8"/>
      <c r="N66" s="4"/>
      <c r="O66" s="9"/>
    </row>
    <row r="67" spans="1:15" ht="45" customHeight="1">
      <c r="A67" s="21">
        <f t="shared" si="0"/>
        <v>52</v>
      </c>
      <c r="B67" s="4" t="s">
        <v>9</v>
      </c>
      <c r="C67" s="5">
        <v>100</v>
      </c>
      <c r="D67" s="5"/>
      <c r="E67" s="6"/>
      <c r="F67" s="5"/>
      <c r="G67" s="7"/>
      <c r="H67" s="5">
        <v>100</v>
      </c>
      <c r="I67" s="7"/>
      <c r="J67" s="5"/>
      <c r="K67" s="4"/>
      <c r="L67" s="8"/>
      <c r="M67" s="8"/>
      <c r="N67" s="4"/>
      <c r="O67" s="9"/>
    </row>
    <row r="68" spans="1:15" ht="45" customHeight="1">
      <c r="A68" s="21">
        <f t="shared" si="0"/>
        <v>53</v>
      </c>
      <c r="B68" s="19" t="s">
        <v>60</v>
      </c>
      <c r="C68" s="5">
        <v>0</v>
      </c>
      <c r="D68" s="5"/>
      <c r="E68" s="6"/>
      <c r="F68" s="5"/>
      <c r="G68" s="7"/>
      <c r="H68" s="5">
        <v>0</v>
      </c>
      <c r="I68" s="7"/>
      <c r="J68" s="5"/>
      <c r="K68" s="4"/>
      <c r="L68" s="8"/>
      <c r="M68" s="8"/>
      <c r="N68" s="4"/>
      <c r="O68" s="9"/>
    </row>
    <row r="69" spans="1:15" ht="45" customHeight="1">
      <c r="A69" s="21">
        <f t="shared" si="0"/>
        <v>54</v>
      </c>
      <c r="B69" s="4" t="s">
        <v>13</v>
      </c>
      <c r="C69" s="5">
        <v>100</v>
      </c>
      <c r="D69" s="5"/>
      <c r="E69" s="6"/>
      <c r="F69" s="5"/>
      <c r="G69" s="7"/>
      <c r="H69" s="5">
        <v>100</v>
      </c>
      <c r="I69" s="7"/>
      <c r="J69" s="5"/>
      <c r="K69" s="4"/>
      <c r="L69" s="8"/>
      <c r="M69" s="8"/>
      <c r="N69" s="4"/>
      <c r="O69" s="9"/>
    </row>
    <row r="70" spans="1:14" ht="15">
      <c r="A70" s="22"/>
      <c r="B70" s="10" t="s">
        <v>5</v>
      </c>
      <c r="C70" s="14">
        <f>SUM(C14:C69)</f>
        <v>1373899</v>
      </c>
      <c r="D70" s="11"/>
      <c r="E70" s="10"/>
      <c r="F70" s="11"/>
      <c r="G70" s="12"/>
      <c r="H70" s="14">
        <f>SUM(H14:H69)</f>
        <v>1366864</v>
      </c>
      <c r="I70" s="13"/>
      <c r="J70" s="5"/>
      <c r="K70" s="10">
        <f>""</f>
      </c>
      <c r="L70" s="11">
        <v>0</v>
      </c>
      <c r="M70" s="11"/>
      <c r="N70" s="10">
        <f>""</f>
      </c>
    </row>
    <row r="71" ht="15">
      <c r="C71" s="17"/>
    </row>
    <row r="72" spans="7:10" ht="15">
      <c r="G72" s="18"/>
      <c r="I72" s="18"/>
      <c r="J72" s="18"/>
    </row>
    <row r="73" spans="5:8" ht="15">
      <c r="E73" s="18"/>
      <c r="F73" s="18"/>
      <c r="H73" s="18"/>
    </row>
    <row r="74" ht="15">
      <c r="F74" s="18"/>
    </row>
    <row r="77" ht="15">
      <c r="E77" s="18"/>
    </row>
    <row r="82" spans="2:6" ht="15">
      <c r="B82" s="1" t="s">
        <v>4</v>
      </c>
      <c r="F82" s="18"/>
    </row>
  </sheetData>
  <sheetProtection/>
  <mergeCells count="19"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  <mergeCell ref="H9:K9"/>
    <mergeCell ref="L9:N9"/>
    <mergeCell ref="C10:C12"/>
    <mergeCell ref="D10:G10"/>
    <mergeCell ref="F11:G11"/>
    <mergeCell ref="I11:I12"/>
    <mergeCell ref="J11:J12"/>
    <mergeCell ref="K11:K12"/>
    <mergeCell ref="D11:E11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2018-12-09T04:43:55Z</cp:lastPrinted>
  <dcterms:created xsi:type="dcterms:W3CDTF">2016-07-07T04:31:45Z</dcterms:created>
  <dcterms:modified xsi:type="dcterms:W3CDTF">2018-12-09T04:44:03Z</dcterms:modified>
  <cp:category/>
  <cp:version/>
  <cp:contentType/>
  <cp:contentStatus/>
</cp:coreProperties>
</file>